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defaultThemeVersion="166925"/>
  <xr:revisionPtr revIDLastSave="0" documentId="8_{06A2D0C4-E70F-484C-B76D-DC71B6B8603B}" xr6:coauthVersionLast="47" xr6:coauthVersionMax="47" xr10:uidLastSave="{00000000-0000-0000-0000-000000000000}"/>
  <bookViews>
    <workbookView xWindow="240" yWindow="105" windowWidth="14805" windowHeight="8010" firstSheet="1" activeTab="1" xr2:uid="{00000000-000D-0000-FFFF-FFFF00000000}"/>
  </bookViews>
  <sheets>
    <sheet name="Total Price Estimate" sheetId="7" r:id="rId1"/>
    <sheet name="Service and User Rates" sheetId="8" r:id="rId2"/>
    <sheet name="Hardware- Compute" sheetId="6" r:id="rId3"/>
    <sheet name="Storage" sheetId="9" r:id="rId4"/>
    <sheet name="Hardware- Enterprise Storage" sheetId="4" state="hidden" r:id="rId5"/>
    <sheet name="Hardware- Scratch Storage"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D12" i="8"/>
  <c r="D11" i="8"/>
  <c r="D13" i="8"/>
  <c r="B18" i="6"/>
  <c r="B17" i="6"/>
  <c r="B16" i="6"/>
  <c r="B15" i="6"/>
  <c r="B14" i="6"/>
  <c r="D6" i="6"/>
  <c r="D5" i="6"/>
  <c r="D18" i="6"/>
  <c r="D17" i="6"/>
  <c r="D16" i="6"/>
  <c r="D15" i="6"/>
  <c r="D14" i="6"/>
  <c r="D20" i="6" s="1"/>
  <c r="D4" i="6"/>
  <c r="D3" i="6"/>
  <c r="D21" i="8"/>
  <c r="D20" i="8"/>
  <c r="D22" i="8"/>
  <c r="D24" i="8" s="1"/>
  <c r="B4" i="7" s="1"/>
  <c r="B3" i="7"/>
  <c r="D4" i="8"/>
  <c r="D9" i="6"/>
  <c r="B5" i="7" s="1"/>
  <c r="E11" i="5"/>
  <c r="E10" i="5"/>
  <c r="D9" i="5"/>
  <c r="E9" i="5" s="1"/>
  <c r="D8" i="5"/>
  <c r="E8" i="5" s="1"/>
  <c r="D7" i="5"/>
  <c r="D9" i="4"/>
  <c r="E9" i="4" s="1"/>
  <c r="D8" i="4"/>
  <c r="E8" i="4" s="1"/>
  <c r="D7" i="4"/>
  <c r="D6" i="8" l="1"/>
  <c r="B2" i="7"/>
  <c r="B10" i="7"/>
  <c r="D12" i="5"/>
  <c r="E7" i="5"/>
  <c r="E12" i="5" s="1"/>
  <c r="D10" i="4"/>
  <c r="D11" i="4" s="1"/>
  <c r="E7" i="4"/>
  <c r="E10" i="4" s="1"/>
  <c r="E11" i="4" s="1"/>
</calcChain>
</file>

<file path=xl/sharedStrings.xml><?xml version="1.0" encoding="utf-8"?>
<sst xmlns="http://schemas.openxmlformats.org/spreadsheetml/2006/main" count="104" uniqueCount="69">
  <si>
    <t>Catagory</t>
  </si>
  <si>
    <t>Total per Catagory</t>
  </si>
  <si>
    <t>Main Campus HPC Support</t>
  </si>
  <si>
    <t>Ready to Go? Have Questions?</t>
  </si>
  <si>
    <t>HSC/Non-Profit HPC Support</t>
  </si>
  <si>
    <t xml:space="preserve">Please reach out to the CARC Sr. Business Manager, Anneliese Ward at anw0412@unm.edu to order services or hardware and discuss your individual needs. University affiliated groups should have an index ready to be charged via JV for all expenses. Hardware resources are subject to changes in pricing and availability. Prices may change each FY to reflect updates to salaries and expected costs. </t>
  </si>
  <si>
    <t>Commercial HPC Support</t>
  </si>
  <si>
    <t>Hardware- Compute</t>
  </si>
  <si>
    <t>Storage- Enterprise</t>
  </si>
  <si>
    <t xml:space="preserve">Storage-Scratch </t>
  </si>
  <si>
    <t>Total</t>
  </si>
  <si>
    <t>UNM Main Campus Rates</t>
  </si>
  <si>
    <t>Service</t>
  </si>
  <si>
    <t>UNM Main Campus Rate</t>
  </si>
  <si>
    <t>Qty</t>
  </si>
  <si>
    <t>Total Pricing</t>
  </si>
  <si>
    <t>Additional Computing Services (0.05 FTE)</t>
  </si>
  <si>
    <t>UNM HSC &amp; Non-Profit Rates</t>
  </si>
  <si>
    <t>External Project (+ PI Account)</t>
  </si>
  <si>
    <t>External Project Additional User</t>
  </si>
  <si>
    <t>Commercial Rates</t>
  </si>
  <si>
    <t>Node Pricing</t>
  </si>
  <si>
    <t>Nodes in Units Available</t>
  </si>
  <si>
    <t>Price</t>
  </si>
  <si>
    <t>Total Estimated Price</t>
  </si>
  <si>
    <t>Note- Please Read!</t>
  </si>
  <si>
    <t>Basic Compute Node (1U)</t>
  </si>
  <si>
    <t>Hardware is available based on market pricing. Current pricing in this sheet is meant to help visualize costs based on most recent quotes as procured by CARC. Please reach out for purchases so we can ensure that you receive the most recent and up-to-date pricing. Thank you!</t>
  </si>
  <si>
    <t>2TB Ram Node (1U)</t>
  </si>
  <si>
    <t>L40S Quad GPU Node (2U)</t>
  </si>
  <si>
    <t>Dual H100 GPU Node (2U)</t>
  </si>
  <si>
    <t>Installation Pricing (Required for All Node Purchases)</t>
  </si>
  <si>
    <t xml:space="preserve">Half U </t>
  </si>
  <si>
    <t>This is the pricing for infrastructure affiliated with hardware required for installation of these servers. Since it is still hardware based, it is not subject to F&amp;A. This sheet is also subject to availability and market pricing, as we may need to purchase new equipment to accomodate your hardware. Thank you!</t>
  </si>
  <si>
    <t>1U</t>
  </si>
  <si>
    <t>2U</t>
  </si>
  <si>
    <t>4U</t>
  </si>
  <si>
    <t>6U</t>
  </si>
  <si>
    <t>Storage</t>
  </si>
  <si>
    <t>Storage is currently being offered on a case-by-case basis pending future storage expansions. Please reach out to anw0412@unm.edu to discuss the current storage needs and the possibilities for purchasing additional project or scratch storage. Thank you!</t>
  </si>
  <si>
    <t>Type: Enterprise NetApp Storage</t>
  </si>
  <si>
    <t>Note: Enterprise Storage is available in limited quantities- please enquire for availability</t>
  </si>
  <si>
    <t>Accounting per 1 TB</t>
  </si>
  <si>
    <t>Total # of Rack U: 32 out of 42</t>
  </si>
  <si>
    <t xml:space="preserve"> </t>
  </si>
  <si>
    <t>Part</t>
  </si>
  <si>
    <t>count</t>
  </si>
  <si>
    <t>price per item</t>
  </si>
  <si>
    <t>total</t>
  </si>
  <si>
    <t>total per node</t>
  </si>
  <si>
    <t>Part Descreption</t>
  </si>
  <si>
    <t>Rack</t>
  </si>
  <si>
    <t xml:space="preserve">APC NetShelter SX, Server Rack Enclosure, 42U, Black, 1991H x 750W x 1200D mm [TAA]	</t>
  </si>
  <si>
    <t>PDU</t>
  </si>
  <si>
    <t xml:space="preserve">APC NetShelter Rack PDU Advanced Gen 2, Metered, 3Phase, 17.3kW, 208V 60A, 460P9, 42 Outlet	</t>
  </si>
  <si>
    <t xml:space="preserve">Pair of Datacenter Arista 10G Ethernet switches </t>
  </si>
  <si>
    <t xml:space="preserve">2 x Arista DCS-7050SX3-48YC8C-F, 8 x 100GBASE-LR4 QSFP28, 4 x 40G LR4 40BASE QSFP </t>
  </si>
  <si>
    <t>Total Single site</t>
  </si>
  <si>
    <t>Total with Replica site</t>
  </si>
  <si>
    <t>Type: Scratch IBM Storage</t>
  </si>
  <si>
    <t>Count</t>
  </si>
  <si>
    <t>Price per Item</t>
  </si>
  <si>
    <t>Total per Node</t>
  </si>
  <si>
    <t>IB Swtich</t>
  </si>
  <si>
    <t>NVDA 9700-IB NDR , 1U, 64x400G port via 32 O112 ports, 2 AC PSU, Managed P2C (P/I)[MQM9700-NS2F]</t>
  </si>
  <si>
    <t>IB cables node-switch</t>
  </si>
  <si>
    <t>NVIDIA HPE InfiniBand NDR200 OSFP to 4xOSFP 2m Splitter Direct Attach Copper Cable</t>
  </si>
  <si>
    <t>IB cables switch-switch</t>
  </si>
  <si>
    <t>NVIDIA HPE InfiniBand NDR OSFP to OSFP 3m Switch-Switch Active Copper 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</si>
</sst>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9">
    <font>
      <sz val="11"/>
      <color theme="1"/>
      <name val="Calibri"/>
      <family val="2"/>
      <scheme val="minor"/>
    </font>
    <font>
      <sz val="11"/>
      <color theme="1"/>
      <name val="Calibri"/>
      <scheme val="minor"/>
    </font>
    <font>
      <sz val="12"/>
      <color rgb="FF000000"/>
      <name val="Calibri"/>
      <scheme val="minor"/>
    </font>
    <font>
      <sz val="11"/>
      <color rgb="FF000000"/>
      <name val="Calibri"/>
      <scheme val="minor"/>
    </font>
    <font>
      <b/>
      <sz val="11"/>
      <color theme="1"/>
      <name val="Calibri"/>
      <family val="2"/>
      <scheme val="minor"/>
    </font>
    <font>
      <b/>
      <u/>
      <sz val="11"/>
      <color theme="1"/>
      <name val="Calibri"/>
      <family val="2"/>
      <scheme val="minor"/>
    </font>
    <font>
      <b/>
      <u/>
      <sz val="11"/>
      <color rgb="FF000000"/>
      <name val="Calibri"/>
      <scheme val="minor"/>
    </font>
    <font>
      <b/>
      <sz val="11"/>
      <color rgb="FF000000"/>
      <name val="Calibri"/>
      <scheme val="minor"/>
    </font>
    <font>
      <b/>
      <sz val="11"/>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33">
    <xf numFmtId="0" fontId="0" fillId="0" borderId="0" xfId="0"/>
    <xf numFmtId="0" fontId="0" fillId="0" borderId="0" xfId="0" applyAlignment="1">
      <alignment wrapText="1"/>
    </xf>
    <xf numFmtId="0" fontId="0" fillId="2" borderId="0" xfId="0" applyFill="1"/>
    <xf numFmtId="8" fontId="0" fillId="0" borderId="0" xfId="0" applyNumberFormat="1"/>
    <xf numFmtId="0" fontId="0" fillId="2" borderId="0" xfId="0" applyFill="1" applyAlignment="1">
      <alignment wrapText="1"/>
    </xf>
    <xf numFmtId="4" fontId="0" fillId="0" borderId="0" xfId="0" applyNumberFormat="1"/>
    <xf numFmtId="164" fontId="0" fillId="0" borderId="0" xfId="0" applyNumberFormat="1"/>
    <xf numFmtId="0" fontId="0" fillId="3" borderId="0" xfId="0" applyFill="1"/>
    <xf numFmtId="4" fontId="0" fillId="3" borderId="0" xfId="0" applyNumberFormat="1" applyFill="1"/>
    <xf numFmtId="164" fontId="0" fillId="3" borderId="0" xfId="0" applyNumberFormat="1" applyFill="1"/>
    <xf numFmtId="164" fontId="0" fillId="0" borderId="0" xfId="0" applyNumberFormat="1" applyAlignment="1">
      <alignment wrapText="1"/>
    </xf>
    <xf numFmtId="0" fontId="2" fillId="0" borderId="0" xfId="0" applyFont="1"/>
    <xf numFmtId="4" fontId="2" fillId="0" borderId="0" xfId="0" applyNumberFormat="1" applyFont="1"/>
    <xf numFmtId="164" fontId="2" fillId="0" borderId="0" xfId="0" applyNumberFormat="1" applyFont="1"/>
    <xf numFmtId="164" fontId="3" fillId="0" borderId="0" xfId="0" applyNumberFormat="1" applyFont="1"/>
    <xf numFmtId="0" fontId="0" fillId="4" borderId="0" xfId="0" applyFill="1"/>
    <xf numFmtId="0" fontId="6" fillId="2" borderId="0" xfId="0" applyFont="1" applyFill="1"/>
    <xf numFmtId="0" fontId="3" fillId="4" borderId="0" xfId="0" applyFont="1" applyFill="1" applyAlignment="1">
      <alignment wrapText="1"/>
    </xf>
    <xf numFmtId="0" fontId="0" fillId="0" borderId="0" xfId="0" applyAlignment="1">
      <alignment horizontal="center"/>
    </xf>
    <xf numFmtId="0" fontId="4" fillId="0" borderId="0" xfId="0" applyFont="1" applyAlignment="1">
      <alignment horizontal="center"/>
    </xf>
    <xf numFmtId="0" fontId="0" fillId="0" borderId="0" xfId="0" applyAlignment="1">
      <alignment horizontal="center" wrapText="1"/>
    </xf>
    <xf numFmtId="0" fontId="7" fillId="5" borderId="0" xfId="0" applyFont="1" applyFill="1" applyAlignment="1">
      <alignment horizontal="center"/>
    </xf>
    <xf numFmtId="0" fontId="0" fillId="5" borderId="0" xfId="0" applyFill="1" applyAlignment="1">
      <alignment horizontal="center"/>
    </xf>
    <xf numFmtId="0" fontId="4" fillId="5" borderId="0" xfId="0" applyFont="1" applyFill="1" applyAlignment="1">
      <alignment horizontal="center"/>
    </xf>
    <xf numFmtId="0" fontId="3" fillId="4" borderId="0" xfId="0" applyFont="1" applyFill="1" applyAlignment="1">
      <alignment horizontal="center" wrapText="1"/>
    </xf>
    <xf numFmtId="0" fontId="5" fillId="4" borderId="0" xfId="0" applyFont="1" applyFill="1" applyAlignment="1">
      <alignment horizontal="center" wrapText="1"/>
    </xf>
    <xf numFmtId="0" fontId="8" fillId="5" borderId="0" xfId="0" applyFont="1" applyFill="1" applyAlignment="1">
      <alignment horizontal="center"/>
    </xf>
    <xf numFmtId="0" fontId="1" fillId="0" borderId="0" xfId="0" applyFont="1"/>
    <xf numFmtId="4" fontId="1" fillId="0" borderId="0" xfId="0" applyNumberFormat="1" applyFont="1"/>
    <xf numFmtId="164" fontId="1" fillId="0" borderId="0" xfId="0" applyNumberFormat="1" applyFont="1"/>
    <xf numFmtId="0" fontId="1" fillId="3" borderId="0" xfId="0" applyFont="1" applyFill="1"/>
    <xf numFmtId="4" fontId="1" fillId="3" borderId="0" xfId="0" applyNumberFormat="1" applyFont="1" applyFill="1"/>
    <xf numFmtId="164" fontId="1" fillId="3" borderId="0" xfId="0" applyNumberFormat="1" applyFont="1" applyFill="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F664-7A5D-481C-B56E-3728C1F23080}">
  <dimension ref="A1:I11"/>
  <sheetViews>
    <sheetView workbookViewId="0">
      <selection activeCell="B14" sqref="B14"/>
    </sheetView>
  </sheetViews>
  <sheetFormatPr defaultRowHeight="15"/>
  <cols>
    <col min="1" max="1" width="41" customWidth="1"/>
    <col min="2" max="2" width="18.5703125" customWidth="1"/>
  </cols>
  <sheetData>
    <row r="1" spans="1:9">
      <c r="A1" s="2" t="s">
        <v>0</v>
      </c>
      <c r="B1" s="2" t="s">
        <v>1</v>
      </c>
      <c r="C1" s="18"/>
      <c r="D1" s="18"/>
      <c r="E1" s="18"/>
      <c r="F1" s="18"/>
    </row>
    <row r="2" spans="1:9">
      <c r="A2" t="s">
        <v>2</v>
      </c>
      <c r="B2" s="3">
        <f>'Service and User Rates'!D4</f>
        <v>0</v>
      </c>
      <c r="D2" s="19" t="s">
        <v>3</v>
      </c>
      <c r="E2" s="19"/>
      <c r="F2" s="19"/>
      <c r="G2" s="19"/>
      <c r="H2" s="19"/>
      <c r="I2" s="19"/>
    </row>
    <row r="3" spans="1:9" ht="15" customHeight="1">
      <c r="A3" t="s">
        <v>4</v>
      </c>
      <c r="B3" s="3">
        <f>'Service and User Rates'!D15</f>
        <v>0</v>
      </c>
      <c r="D3" s="20" t="s">
        <v>5</v>
      </c>
      <c r="E3" s="20"/>
      <c r="F3" s="20"/>
      <c r="G3" s="20"/>
      <c r="H3" s="20"/>
      <c r="I3" s="20"/>
    </row>
    <row r="4" spans="1:9">
      <c r="A4" t="s">
        <v>6</v>
      </c>
      <c r="B4" s="3">
        <f>'Service and User Rates'!D24</f>
        <v>0</v>
      </c>
      <c r="D4" s="20"/>
      <c r="E4" s="20"/>
      <c r="F4" s="20"/>
      <c r="G4" s="20"/>
      <c r="H4" s="20"/>
      <c r="I4" s="20"/>
    </row>
    <row r="5" spans="1:9">
      <c r="A5" t="s">
        <v>7</v>
      </c>
      <c r="B5" s="6">
        <f>'Hardware- Compute'!D9</f>
        <v>0</v>
      </c>
      <c r="D5" s="20"/>
      <c r="E5" s="20"/>
      <c r="F5" s="20"/>
      <c r="G5" s="20"/>
      <c r="H5" s="20"/>
      <c r="I5" s="20"/>
    </row>
    <row r="6" spans="1:9">
      <c r="A6" t="s">
        <v>8</v>
      </c>
      <c r="D6" s="20"/>
      <c r="E6" s="20"/>
      <c r="F6" s="20"/>
      <c r="G6" s="20"/>
      <c r="H6" s="20"/>
      <c r="I6" s="20"/>
    </row>
    <row r="7" spans="1:9">
      <c r="A7" t="s">
        <v>9</v>
      </c>
      <c r="D7" s="20"/>
      <c r="E7" s="20"/>
      <c r="F7" s="20"/>
      <c r="G7" s="20"/>
      <c r="H7" s="20"/>
      <c r="I7" s="20"/>
    </row>
    <row r="8" spans="1:9">
      <c r="D8" s="20"/>
      <c r="E8" s="20"/>
      <c r="F8" s="20"/>
      <c r="G8" s="20"/>
      <c r="H8" s="20"/>
      <c r="I8" s="20"/>
    </row>
    <row r="9" spans="1:9">
      <c r="A9" s="2" t="s">
        <v>10</v>
      </c>
      <c r="B9" s="2"/>
      <c r="D9" s="20"/>
      <c r="E9" s="20"/>
      <c r="F9" s="20"/>
      <c r="G9" s="20"/>
      <c r="H9" s="20"/>
      <c r="I9" s="20"/>
    </row>
    <row r="10" spans="1:9">
      <c r="B10" s="3">
        <f>SUM(B2:B7)</f>
        <v>0</v>
      </c>
      <c r="D10" s="1"/>
      <c r="E10" s="1"/>
      <c r="F10" s="1"/>
      <c r="G10" s="1"/>
      <c r="H10" s="1"/>
      <c r="I10" s="1"/>
    </row>
    <row r="11" spans="1:9">
      <c r="D11" s="1"/>
      <c r="E11" s="1"/>
      <c r="F11" s="1"/>
      <c r="G11" s="1"/>
      <c r="H11" s="1"/>
      <c r="I11" s="1"/>
    </row>
  </sheetData>
  <sheetProtection sheet="1" objects="1" scenarios="1"/>
  <mergeCells count="3">
    <mergeCell ref="C1:F1"/>
    <mergeCell ref="D2:I2"/>
    <mergeCell ref="D3:I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B485-FD52-445F-AFD2-A5F6B46CFECA}">
  <dimension ref="A1:D24"/>
  <sheetViews>
    <sheetView tabSelected="1" workbookViewId="0">
      <selection activeCell="C5" sqref="C5"/>
    </sheetView>
  </sheetViews>
  <sheetFormatPr defaultRowHeight="15"/>
  <cols>
    <col min="1" max="1" width="30.85546875" customWidth="1"/>
    <col min="2" max="2" width="27.42578125" customWidth="1"/>
    <col min="3" max="3" width="25.140625" customWidth="1"/>
    <col min="4" max="4" width="18.85546875" customWidth="1"/>
  </cols>
  <sheetData>
    <row r="1" spans="1:4">
      <c r="A1" s="21" t="s">
        <v>11</v>
      </c>
      <c r="B1" s="22"/>
      <c r="C1" s="22"/>
      <c r="D1" s="22"/>
    </row>
    <row r="3" spans="1:4" ht="15" customHeight="1">
      <c r="A3" s="2" t="s">
        <v>12</v>
      </c>
      <c r="B3" s="4" t="s">
        <v>13</v>
      </c>
      <c r="C3" s="2" t="s">
        <v>14</v>
      </c>
      <c r="D3" s="2" t="s">
        <v>15</v>
      </c>
    </row>
    <row r="4" spans="1:4" ht="32.25" customHeight="1">
      <c r="A4" s="1" t="s">
        <v>16</v>
      </c>
      <c r="B4" s="3">
        <v>6582.79</v>
      </c>
      <c r="D4" s="3">
        <f>SUM(B4*C4)</f>
        <v>0</v>
      </c>
    </row>
    <row r="5" spans="1:4">
      <c r="D5" s="2" t="s">
        <v>10</v>
      </c>
    </row>
    <row r="6" spans="1:4">
      <c r="D6" s="3">
        <f>D4</f>
        <v>0</v>
      </c>
    </row>
    <row r="7" spans="1:4">
      <c r="D7" s="3"/>
    </row>
    <row r="8" spans="1:4">
      <c r="A8" s="23" t="s">
        <v>17</v>
      </c>
      <c r="B8" s="23"/>
      <c r="C8" s="23"/>
      <c r="D8" s="23"/>
    </row>
    <row r="10" spans="1:4">
      <c r="A10" s="2" t="s">
        <v>12</v>
      </c>
      <c r="B10" s="4" t="s">
        <v>17</v>
      </c>
      <c r="C10" s="2" t="s">
        <v>14</v>
      </c>
      <c r="D10" s="2" t="s">
        <v>15</v>
      </c>
    </row>
    <row r="11" spans="1:4">
      <c r="A11" s="1" t="s">
        <v>18</v>
      </c>
      <c r="B11" s="3">
        <v>4663</v>
      </c>
      <c r="D11" s="3">
        <f>SUM(B11*C11)</f>
        <v>0</v>
      </c>
    </row>
    <row r="12" spans="1:4">
      <c r="A12" s="1" t="s">
        <v>19</v>
      </c>
      <c r="B12" s="3">
        <v>1699</v>
      </c>
      <c r="D12" s="3">
        <f>SUM(B12*C12)</f>
        <v>0</v>
      </c>
    </row>
    <row r="13" spans="1:4" ht="31.5" customHeight="1">
      <c r="A13" s="1" t="s">
        <v>16</v>
      </c>
      <c r="B13" s="3">
        <v>10038.75</v>
      </c>
      <c r="D13" s="3">
        <f>SUM(B13*C13)</f>
        <v>0</v>
      </c>
    </row>
    <row r="14" spans="1:4">
      <c r="D14" s="2" t="s">
        <v>10</v>
      </c>
    </row>
    <row r="15" spans="1:4">
      <c r="D15" s="3">
        <f>SUM(D11:D13)</f>
        <v>0</v>
      </c>
    </row>
    <row r="17" spans="1:4">
      <c r="A17" s="21" t="s">
        <v>20</v>
      </c>
      <c r="B17" s="22"/>
      <c r="C17" s="22"/>
      <c r="D17" s="22"/>
    </row>
    <row r="19" spans="1:4">
      <c r="A19" s="2" t="s">
        <v>12</v>
      </c>
      <c r="B19" s="4" t="s">
        <v>20</v>
      </c>
      <c r="C19" s="2" t="s">
        <v>14</v>
      </c>
      <c r="D19" s="2" t="s">
        <v>15</v>
      </c>
    </row>
    <row r="20" spans="1:4">
      <c r="A20" s="1" t="s">
        <v>18</v>
      </c>
      <c r="B20" s="3">
        <v>9326</v>
      </c>
      <c r="D20" s="3">
        <f>SUM(B20*C20)</f>
        <v>0</v>
      </c>
    </row>
    <row r="21" spans="1:4">
      <c r="A21" s="1" t="s">
        <v>19</v>
      </c>
      <c r="B21" s="3">
        <v>3398</v>
      </c>
      <c r="D21" s="3">
        <f>SUM(B21*C21)</f>
        <v>0</v>
      </c>
    </row>
    <row r="22" spans="1:4" ht="30.75">
      <c r="A22" s="1" t="s">
        <v>16</v>
      </c>
      <c r="B22" s="3">
        <v>13165.58</v>
      </c>
      <c r="D22" s="3">
        <f>SUM(B22*C22)</f>
        <v>0</v>
      </c>
    </row>
    <row r="23" spans="1:4">
      <c r="D23" s="2" t="s">
        <v>10</v>
      </c>
    </row>
    <row r="24" spans="1:4">
      <c r="D24" s="3">
        <f>SUM(D22:D22)</f>
        <v>0</v>
      </c>
    </row>
  </sheetData>
  <sheetProtection sheet="1" objects="1" scenarios="1"/>
  <protectedRanges>
    <protectedRange sqref="C4" name="Qty for Main Campus"/>
    <protectedRange sqref="C11:C13" name="Qty for HSC Nonprofit"/>
    <protectedRange sqref="C20:C21 C22" name="Qty for Commercial"/>
    <protectedRange sqref="C4" name="Qty Main Campus"/>
    <protectedRange sqref="C11:C13" name="HSC and Nonprofit"/>
    <protectedRange sqref="C20:C21 C22" name="Qty Commercial"/>
  </protectedRanges>
  <mergeCells count="3">
    <mergeCell ref="A1:D1"/>
    <mergeCell ref="A8:D8"/>
    <mergeCell ref="A17:D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A6314-4B1F-4188-B5B4-20DD1DBB89DF}">
  <dimension ref="A1:F20"/>
  <sheetViews>
    <sheetView workbookViewId="0">
      <selection activeCell="E9" sqref="E9"/>
    </sheetView>
  </sheetViews>
  <sheetFormatPr defaultRowHeight="15"/>
  <cols>
    <col min="1" max="1" width="23.42578125" customWidth="1"/>
    <col min="2" max="2" width="11" customWidth="1"/>
    <col min="3" max="3" width="26.28515625" customWidth="1"/>
    <col min="4" max="4" width="30" customWidth="1"/>
    <col min="5" max="5" width="61.7109375" customWidth="1"/>
  </cols>
  <sheetData>
    <row r="1" spans="1:6">
      <c r="A1" s="26" t="s">
        <v>21</v>
      </c>
      <c r="B1" s="26"/>
      <c r="C1" s="26"/>
      <c r="D1" s="26"/>
      <c r="E1" s="26"/>
    </row>
    <row r="2" spans="1:6" ht="24" customHeight="1">
      <c r="A2" s="2" t="s">
        <v>22</v>
      </c>
      <c r="B2" s="2" t="s">
        <v>14</v>
      </c>
      <c r="C2" s="2" t="s">
        <v>23</v>
      </c>
      <c r="D2" s="2" t="s">
        <v>24</v>
      </c>
      <c r="E2" s="16" t="s">
        <v>25</v>
      </c>
      <c r="F2" s="15"/>
    </row>
    <row r="3" spans="1:6" ht="15.75" customHeight="1">
      <c r="A3" t="s">
        <v>26</v>
      </c>
      <c r="C3" s="6">
        <v>19257.330000000002</v>
      </c>
      <c r="D3" s="6">
        <f>SUM(B3*C3)</f>
        <v>0</v>
      </c>
      <c r="E3" s="24" t="s">
        <v>27</v>
      </c>
    </row>
    <row r="4" spans="1:6">
      <c r="A4" t="s">
        <v>28</v>
      </c>
      <c r="C4" s="6">
        <v>43205.47</v>
      </c>
      <c r="D4" s="6">
        <f>SUM(B4*C4)</f>
        <v>0</v>
      </c>
      <c r="E4" s="25"/>
    </row>
    <row r="5" spans="1:6">
      <c r="A5" t="s">
        <v>29</v>
      </c>
      <c r="C5" s="6">
        <v>55490.080000000002</v>
      </c>
      <c r="D5" s="6">
        <f>SUM(B5*C5)</f>
        <v>0</v>
      </c>
      <c r="E5" s="25"/>
    </row>
    <row r="6" spans="1:6">
      <c r="A6" t="s">
        <v>30</v>
      </c>
      <c r="C6" s="6">
        <v>73011.100000000006</v>
      </c>
      <c r="D6" s="6">
        <f>SUM(B6*C6)</f>
        <v>0</v>
      </c>
      <c r="E6" s="25"/>
    </row>
    <row r="7" spans="1:6">
      <c r="C7" s="6"/>
      <c r="D7" s="6"/>
    </row>
    <row r="8" spans="1:6">
      <c r="D8" s="2" t="s">
        <v>10</v>
      </c>
    </row>
    <row r="9" spans="1:6">
      <c r="D9" s="6">
        <f>SUM(D3:D7)</f>
        <v>0</v>
      </c>
    </row>
    <row r="12" spans="1:6">
      <c r="A12" s="26" t="s">
        <v>31</v>
      </c>
      <c r="B12" s="26"/>
      <c r="C12" s="26"/>
      <c r="D12" s="26"/>
      <c r="E12" s="26"/>
    </row>
    <row r="13" spans="1:6">
      <c r="A13" s="2" t="s">
        <v>22</v>
      </c>
      <c r="B13" s="2" t="s">
        <v>14</v>
      </c>
      <c r="C13" s="2" t="s">
        <v>23</v>
      </c>
      <c r="D13" s="2" t="s">
        <v>24</v>
      </c>
      <c r="E13" s="16" t="s">
        <v>25</v>
      </c>
    </row>
    <row r="14" spans="1:6" ht="15" customHeight="1">
      <c r="A14" t="s">
        <v>32</v>
      </c>
      <c r="B14">
        <f>0</f>
        <v>0</v>
      </c>
      <c r="C14" s="6">
        <v>2737.9261805555552</v>
      </c>
      <c r="D14" s="6">
        <f>SUM(B14*C14)</f>
        <v>0</v>
      </c>
      <c r="E14" s="24" t="s">
        <v>33</v>
      </c>
    </row>
    <row r="15" spans="1:6">
      <c r="A15" t="s">
        <v>34</v>
      </c>
      <c r="B15">
        <f>SUM(B3+B4)</f>
        <v>0</v>
      </c>
      <c r="C15" s="6">
        <v>3542.1048611111109</v>
      </c>
      <c r="D15" s="6">
        <f>SUM(B15*C15)</f>
        <v>0</v>
      </c>
      <c r="E15" s="24"/>
    </row>
    <row r="16" spans="1:6">
      <c r="A16" t="s">
        <v>35</v>
      </c>
      <c r="B16">
        <f>SUM(B5+B6)</f>
        <v>0</v>
      </c>
      <c r="C16" s="6">
        <v>6850.2972222222215</v>
      </c>
      <c r="D16" s="6">
        <f>SUM(B16*C16)</f>
        <v>0</v>
      </c>
      <c r="E16" s="24"/>
    </row>
    <row r="17" spans="1:5">
      <c r="A17" t="s">
        <v>36</v>
      </c>
      <c r="B17">
        <f>0</f>
        <v>0</v>
      </c>
      <c r="C17" s="6">
        <v>13466.681944444445</v>
      </c>
      <c r="D17" s="6">
        <f>SUM(B17*C17)</f>
        <v>0</v>
      </c>
      <c r="E17" s="24"/>
    </row>
    <row r="18" spans="1:5">
      <c r="A18" t="s">
        <v>37</v>
      </c>
      <c r="B18">
        <f>0</f>
        <v>0</v>
      </c>
      <c r="C18" s="6">
        <v>20083.066666666666</v>
      </c>
      <c r="D18" s="6">
        <f>SUM(B18*C18)</f>
        <v>0</v>
      </c>
      <c r="E18" s="24"/>
    </row>
    <row r="19" spans="1:5">
      <c r="D19" s="2" t="s">
        <v>10</v>
      </c>
      <c r="E19" s="17"/>
    </row>
    <row r="20" spans="1:5">
      <c r="D20" s="6">
        <f>SUM(D14:D18)</f>
        <v>0</v>
      </c>
      <c r="E20" s="17"/>
    </row>
  </sheetData>
  <sheetProtection sheet="1" objects="1" scenarios="1"/>
  <protectedRanges>
    <protectedRange sqref="B3:B7 B14:B18" name="Qty for Hardware"/>
    <protectedRange sqref="B3:B6" name="Hardware Quant Nodes"/>
  </protectedRanges>
  <mergeCells count="4">
    <mergeCell ref="E3:E6"/>
    <mergeCell ref="A1:E1"/>
    <mergeCell ref="A12:E12"/>
    <mergeCell ref="E14:E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4AAE7-BF98-47A0-A895-0807D197CCC9}">
  <dimension ref="A1:H8"/>
  <sheetViews>
    <sheetView workbookViewId="0">
      <selection activeCell="J6" sqref="J6"/>
    </sheetView>
  </sheetViews>
  <sheetFormatPr defaultRowHeight="15"/>
  <cols>
    <col min="8" max="8" width="18" customWidth="1"/>
  </cols>
  <sheetData>
    <row r="1" spans="1:8">
      <c r="A1" s="21" t="s">
        <v>38</v>
      </c>
      <c r="B1" s="22"/>
      <c r="C1" s="22"/>
      <c r="D1" s="22"/>
      <c r="E1" s="22"/>
      <c r="F1" s="22"/>
      <c r="G1" s="22"/>
      <c r="H1" s="22"/>
    </row>
    <row r="2" spans="1:8" ht="15" customHeight="1">
      <c r="A2" s="20" t="s">
        <v>39</v>
      </c>
      <c r="B2" s="20"/>
      <c r="C2" s="20"/>
      <c r="D2" s="20"/>
      <c r="E2" s="20"/>
      <c r="F2" s="20"/>
      <c r="G2" s="20"/>
      <c r="H2" s="20"/>
    </row>
    <row r="3" spans="1:8">
      <c r="A3" s="20"/>
      <c r="B3" s="20"/>
      <c r="C3" s="20"/>
      <c r="D3" s="20"/>
      <c r="E3" s="20"/>
      <c r="F3" s="20"/>
      <c r="G3" s="20"/>
      <c r="H3" s="20"/>
    </row>
    <row r="4" spans="1:8">
      <c r="A4" s="20"/>
      <c r="B4" s="20"/>
      <c r="C4" s="20"/>
      <c r="D4" s="20"/>
      <c r="E4" s="20"/>
      <c r="F4" s="20"/>
      <c r="G4" s="20"/>
      <c r="H4" s="20"/>
    </row>
    <row r="5" spans="1:8">
      <c r="A5" s="20"/>
      <c r="B5" s="20"/>
      <c r="C5" s="20"/>
      <c r="D5" s="20"/>
      <c r="E5" s="20"/>
      <c r="F5" s="20"/>
      <c r="G5" s="20"/>
      <c r="H5" s="20"/>
    </row>
    <row r="6" spans="1:8">
      <c r="A6" s="1"/>
      <c r="B6" s="1"/>
      <c r="C6" s="1"/>
      <c r="D6" s="1"/>
      <c r="E6" s="1"/>
      <c r="F6" s="1"/>
      <c r="G6" s="1"/>
      <c r="H6" s="1"/>
    </row>
    <row r="7" spans="1:8">
      <c r="A7" s="1"/>
      <c r="B7" s="1"/>
      <c r="C7" s="1"/>
      <c r="D7" s="1"/>
      <c r="E7" s="1"/>
      <c r="F7" s="1"/>
      <c r="G7" s="1"/>
      <c r="H7" s="1"/>
    </row>
    <row r="8" spans="1:8">
      <c r="A8" s="1"/>
      <c r="B8" s="1"/>
      <c r="C8" s="1"/>
      <c r="D8" s="1"/>
      <c r="E8" s="1"/>
      <c r="F8" s="1"/>
      <c r="G8" s="1"/>
      <c r="H8" s="1"/>
    </row>
  </sheetData>
  <sheetProtection sheet="1" objects="1" scenarios="1"/>
  <mergeCells count="2">
    <mergeCell ref="A1:H1"/>
    <mergeCell ref="A2: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F602-BAB8-474F-B40C-37457E420EEF}">
  <dimension ref="A1:F11"/>
  <sheetViews>
    <sheetView workbookViewId="0">
      <selection activeCell="D14" sqref="D14"/>
    </sheetView>
  </sheetViews>
  <sheetFormatPr defaultRowHeight="15"/>
  <cols>
    <col min="3" max="3" width="14" customWidth="1"/>
    <col min="4" max="4" width="37.42578125" customWidth="1"/>
    <col min="5" max="5" width="17.140625" customWidth="1"/>
  </cols>
  <sheetData>
    <row r="1" spans="1:6">
      <c r="B1" s="5"/>
      <c r="C1" s="6"/>
      <c r="D1" s="6"/>
    </row>
    <row r="2" spans="1:6" ht="45.75">
      <c r="A2" t="s">
        <v>40</v>
      </c>
      <c r="B2" s="5"/>
      <c r="C2" s="6"/>
      <c r="D2" s="10" t="s">
        <v>41</v>
      </c>
    </row>
    <row r="3" spans="1:6">
      <c r="A3" t="s">
        <v>42</v>
      </c>
      <c r="B3" s="5"/>
      <c r="C3" s="6"/>
      <c r="D3" s="6"/>
    </row>
    <row r="4" spans="1:6">
      <c r="A4" t="s">
        <v>43</v>
      </c>
      <c r="B4" s="5"/>
      <c r="C4" s="6" t="s">
        <v>44</v>
      </c>
      <c r="D4" s="6"/>
    </row>
    <row r="5" spans="1:6">
      <c r="B5" s="5"/>
      <c r="C5" s="6"/>
      <c r="D5" s="6"/>
    </row>
    <row r="6" spans="1:6">
      <c r="A6" t="s">
        <v>45</v>
      </c>
      <c r="B6" s="5" t="s">
        <v>46</v>
      </c>
      <c r="C6" s="6" t="s">
        <v>47</v>
      </c>
      <c r="D6" s="6" t="s">
        <v>48</v>
      </c>
      <c r="E6" t="s">
        <v>49</v>
      </c>
      <c r="F6" t="s">
        <v>50</v>
      </c>
    </row>
    <row r="7" spans="1:6">
      <c r="A7" t="s">
        <v>51</v>
      </c>
      <c r="B7" s="5">
        <v>1</v>
      </c>
      <c r="C7" s="6">
        <v>3727.16</v>
      </c>
      <c r="D7" s="6">
        <f>B7*C7</f>
        <v>3727.16</v>
      </c>
      <c r="E7" s="6">
        <f>((D7/32)/12)/(10*0.6)</f>
        <v>1.6176909722222221</v>
      </c>
      <c r="F7" t="s">
        <v>52</v>
      </c>
    </row>
    <row r="8" spans="1:6">
      <c r="A8" t="s">
        <v>53</v>
      </c>
      <c r="B8" s="5">
        <v>2</v>
      </c>
      <c r="C8" s="6">
        <v>3246.72</v>
      </c>
      <c r="D8" s="6">
        <f t="shared" ref="D8:D9" si="0">B8*C8</f>
        <v>6493.44</v>
      </c>
      <c r="E8" s="6">
        <f>((D8/32)/12)/(10*0.6)</f>
        <v>2.8183333333333334</v>
      </c>
      <c r="F8" t="s">
        <v>54</v>
      </c>
    </row>
    <row r="9" spans="1:6">
      <c r="A9" t="s">
        <v>55</v>
      </c>
      <c r="B9" s="5">
        <v>1</v>
      </c>
      <c r="C9" s="6">
        <v>57923</v>
      </c>
      <c r="D9" s="6">
        <f t="shared" si="0"/>
        <v>57923</v>
      </c>
      <c r="E9" s="6">
        <f>((D9/32)/12)/(10*0.6)</f>
        <v>25.140190972222225</v>
      </c>
      <c r="F9" t="s">
        <v>56</v>
      </c>
    </row>
    <row r="10" spans="1:6">
      <c r="A10" s="7" t="s">
        <v>57</v>
      </c>
      <c r="B10" s="8"/>
      <c r="C10" s="9"/>
      <c r="D10" s="9">
        <f>SUM(D7:D9)</f>
        <v>68143.600000000006</v>
      </c>
      <c r="E10" s="9">
        <f>SUM(E7:E9)</f>
        <v>29.576215277777781</v>
      </c>
    </row>
    <row r="11" spans="1:6">
      <c r="A11" t="s">
        <v>58</v>
      </c>
      <c r="B11" s="5"/>
      <c r="C11" s="6"/>
      <c r="D11" s="6">
        <f>D10*2</f>
        <v>136287.20000000001</v>
      </c>
      <c r="E11" s="6">
        <f>E10*2</f>
        <v>59.152430555555561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5773D-3DB9-45BF-9DA7-B54C53297FC0}">
  <dimension ref="A1:N13"/>
  <sheetViews>
    <sheetView workbookViewId="0">
      <selection activeCell="C9" sqref="C9"/>
    </sheetView>
  </sheetViews>
  <sheetFormatPr defaultRowHeight="15"/>
  <cols>
    <col min="3" max="3" width="15.28515625" customWidth="1"/>
    <col min="4" max="4" width="39.42578125" customWidth="1"/>
    <col min="5" max="5" width="15.7109375" customWidth="1"/>
  </cols>
  <sheetData>
    <row r="1" spans="1:14" ht="17.25" customHeight="1">
      <c r="B1" s="5"/>
      <c r="C1" s="6"/>
      <c r="D1" s="6"/>
    </row>
    <row r="2" spans="1:14" ht="42.75" customHeight="1">
      <c r="A2" t="s">
        <v>59</v>
      </c>
      <c r="B2" s="5"/>
      <c r="C2" s="6"/>
      <c r="D2" s="10" t="s">
        <v>41</v>
      </c>
    </row>
    <row r="3" spans="1:14">
      <c r="A3" t="s">
        <v>42</v>
      </c>
      <c r="B3" s="5"/>
      <c r="C3" s="6"/>
      <c r="D3" s="6"/>
    </row>
    <row r="4" spans="1:14">
      <c r="A4" t="s">
        <v>43</v>
      </c>
      <c r="B4" s="5"/>
      <c r="C4" s="6" t="s">
        <v>44</v>
      </c>
      <c r="D4" s="6"/>
    </row>
    <row r="5" spans="1:14">
      <c r="B5" s="5"/>
      <c r="C5" s="6"/>
      <c r="D5" s="6"/>
    </row>
    <row r="6" spans="1:14">
      <c r="A6" s="27" t="s">
        <v>45</v>
      </c>
      <c r="B6" s="28" t="s">
        <v>60</v>
      </c>
      <c r="C6" s="29" t="s">
        <v>61</v>
      </c>
      <c r="D6" s="29" t="s">
        <v>10</v>
      </c>
      <c r="E6" s="27" t="s">
        <v>62</v>
      </c>
      <c r="F6" s="27" t="s">
        <v>50</v>
      </c>
      <c r="G6" s="27"/>
      <c r="H6" s="27"/>
      <c r="I6" s="27"/>
      <c r="J6" s="27"/>
      <c r="K6" s="27"/>
      <c r="L6" s="27"/>
      <c r="M6" s="27"/>
      <c r="N6" s="27"/>
    </row>
    <row r="7" spans="1:14">
      <c r="A7" s="27" t="s">
        <v>51</v>
      </c>
      <c r="B7" s="28">
        <v>1</v>
      </c>
      <c r="C7" s="29">
        <v>3727.16</v>
      </c>
      <c r="D7" s="29">
        <f>B7*C7</f>
        <v>3727.16</v>
      </c>
      <c r="E7" s="29">
        <f>((D7/16)/12)/385</f>
        <v>5.0421536796536791E-2</v>
      </c>
      <c r="F7" s="27" t="s">
        <v>52</v>
      </c>
      <c r="G7" s="27"/>
      <c r="H7" s="27"/>
      <c r="I7" s="27"/>
      <c r="J7" s="27"/>
      <c r="K7" s="27"/>
      <c r="L7" s="27"/>
      <c r="M7" s="27"/>
      <c r="N7" s="27"/>
    </row>
    <row r="8" spans="1:14">
      <c r="A8" s="27" t="s">
        <v>53</v>
      </c>
      <c r="B8" s="28">
        <v>2</v>
      </c>
      <c r="C8" s="29">
        <v>3246.72</v>
      </c>
      <c r="D8" s="29">
        <f t="shared" ref="D8" si="0">B8*C8</f>
        <v>6493.44</v>
      </c>
      <c r="E8" s="29">
        <f>((D8/16)/12)/385</f>
        <v>8.784415584415585E-2</v>
      </c>
      <c r="F8" s="27" t="s">
        <v>54</v>
      </c>
      <c r="G8" s="27"/>
      <c r="H8" s="27"/>
      <c r="I8" s="27"/>
      <c r="J8" s="27"/>
      <c r="K8" s="27"/>
      <c r="L8" s="27"/>
      <c r="M8" s="27"/>
      <c r="N8" s="27"/>
    </row>
    <row r="9" spans="1:14" ht="15.75">
      <c r="A9" s="11" t="s">
        <v>63</v>
      </c>
      <c r="B9" s="12">
        <v>1</v>
      </c>
      <c r="C9" s="14">
        <v>40175.17</v>
      </c>
      <c r="D9" s="14">
        <f>B9*C9</f>
        <v>40175.17</v>
      </c>
      <c r="E9" s="13">
        <f>D9/32*4/(32/4)/385</f>
        <v>1.6304857954545453</v>
      </c>
      <c r="F9" s="11" t="s">
        <v>64</v>
      </c>
      <c r="G9" s="27"/>
      <c r="H9" s="27"/>
      <c r="I9" s="27"/>
      <c r="J9" s="27"/>
      <c r="K9" s="27"/>
      <c r="L9" s="27"/>
      <c r="M9" s="27"/>
      <c r="N9" s="27"/>
    </row>
    <row r="10" spans="1:14" ht="15.75">
      <c r="A10" s="11" t="s">
        <v>65</v>
      </c>
      <c r="B10" s="12">
        <v>1</v>
      </c>
      <c r="C10" s="14">
        <v>895.69</v>
      </c>
      <c r="D10" s="14">
        <v>895.69</v>
      </c>
      <c r="E10" s="13">
        <f>D10*4/385</f>
        <v>9.3058701298701312</v>
      </c>
      <c r="F10" s="11" t="s">
        <v>66</v>
      </c>
      <c r="G10" s="27"/>
      <c r="H10" s="27"/>
      <c r="I10" s="27"/>
      <c r="J10" s="27"/>
      <c r="K10" s="27"/>
      <c r="L10" s="27"/>
      <c r="M10" s="27"/>
      <c r="N10" s="27"/>
    </row>
    <row r="11" spans="1:14" ht="15.75">
      <c r="A11" s="11" t="s">
        <v>67</v>
      </c>
      <c r="B11" s="12">
        <v>10</v>
      </c>
      <c r="C11" s="14">
        <v>1614.53</v>
      </c>
      <c r="D11" s="14">
        <v>16145.3</v>
      </c>
      <c r="E11" s="13">
        <f>D11/32*4/385</f>
        <v>5.2419805194805189</v>
      </c>
      <c r="F11" s="11" t="s">
        <v>68</v>
      </c>
      <c r="G11" s="27"/>
      <c r="H11" s="27"/>
      <c r="I11" s="27"/>
      <c r="J11" s="27"/>
      <c r="K11" s="27"/>
      <c r="L11" s="27"/>
      <c r="M11" s="27"/>
      <c r="N11" s="27"/>
    </row>
    <row r="12" spans="1:14">
      <c r="A12" s="30" t="s">
        <v>10</v>
      </c>
      <c r="B12" s="31"/>
      <c r="C12" s="32"/>
      <c r="D12" s="32">
        <f>SUM(D7:D11)</f>
        <v>67436.759999999995</v>
      </c>
      <c r="E12" s="32">
        <f>SUM(E7:E11)</f>
        <v>16.316602137445891</v>
      </c>
      <c r="F12" s="27"/>
      <c r="G12" s="27"/>
      <c r="H12" s="27"/>
      <c r="I12" s="27"/>
      <c r="J12" s="27"/>
      <c r="K12" s="27"/>
      <c r="L12" s="27"/>
      <c r="M12" s="27"/>
      <c r="N12" s="27"/>
    </row>
    <row r="13" spans="1:14">
      <c r="B13" s="5"/>
      <c r="C13" s="6"/>
      <c r="D13"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2026-01-15T21:09:12Z</dcterms:created>
  <dcterms:modified xsi:type="dcterms:W3CDTF">2026-02-16T16:20:25Z</dcterms:modified>
  <cp:category/>
  <cp:contentStatus/>
</cp:coreProperties>
</file>